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کتاب حقوق و دستمزد\"/>
    </mc:Choice>
  </mc:AlternateContent>
  <bookViews>
    <workbookView xWindow="0" yWindow="0" windowWidth="20490" windowHeight="9045" activeTab="2"/>
  </bookViews>
  <sheets>
    <sheet name="مشخصات کارکنان" sheetId="1" r:id="rId1"/>
    <sheet name="حقوق و دستمزد" sheetId="2" r:id="rId2"/>
    <sheet name="فیش حقوقی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G21" i="3"/>
  <c r="D21" i="3"/>
  <c r="J17" i="3"/>
  <c r="J16" i="3"/>
  <c r="J15" i="3"/>
  <c r="J14" i="3"/>
  <c r="J13" i="3"/>
  <c r="J12" i="3"/>
  <c r="G20" i="3"/>
  <c r="G19" i="3"/>
  <c r="G18" i="3"/>
  <c r="G17" i="3"/>
  <c r="G16" i="3"/>
  <c r="G15" i="3"/>
  <c r="G14" i="3"/>
  <c r="G13" i="3"/>
  <c r="G12" i="3"/>
  <c r="D13" i="3"/>
  <c r="D12" i="3"/>
  <c r="K10" i="3"/>
  <c r="K9" i="3"/>
  <c r="H10" i="3"/>
  <c r="H9" i="3"/>
  <c r="H8" i="3"/>
  <c r="D8" i="3"/>
  <c r="D10" i="3"/>
  <c r="D9" i="3"/>
  <c r="T4" i="2" l="1"/>
  <c r="D13" i="2" l="1"/>
  <c r="D12" i="2"/>
  <c r="D11" i="2"/>
  <c r="D10" i="2"/>
  <c r="D9" i="2"/>
  <c r="D8" i="2"/>
  <c r="D7" i="2"/>
  <c r="D6" i="2"/>
  <c r="D5" i="2"/>
  <c r="D4" i="2"/>
  <c r="C5" i="2"/>
  <c r="C6" i="2"/>
  <c r="C7" i="2"/>
  <c r="C8" i="2"/>
  <c r="C9" i="2"/>
  <c r="C10" i="2"/>
  <c r="C11" i="2"/>
  <c r="C12" i="2"/>
  <c r="C13" i="2"/>
  <c r="C4" i="2"/>
  <c r="B5" i="2"/>
  <c r="B6" i="2"/>
  <c r="B7" i="2"/>
  <c r="B8" i="2"/>
  <c r="B9" i="2"/>
  <c r="B10" i="2"/>
  <c r="B11" i="2"/>
  <c r="B12" i="2"/>
  <c r="B13" i="2"/>
  <c r="B4" i="2"/>
  <c r="S5" i="2"/>
  <c r="S6" i="2"/>
  <c r="S7" i="2"/>
  <c r="S8" i="2"/>
  <c r="S9" i="2"/>
  <c r="S10" i="2"/>
  <c r="S11" i="2"/>
  <c r="S12" i="2"/>
  <c r="S13" i="2"/>
  <c r="S4" i="2"/>
  <c r="I5" i="2" l="1"/>
  <c r="I6" i="2"/>
  <c r="I7" i="2"/>
  <c r="I8" i="2"/>
  <c r="I9" i="2"/>
  <c r="I10" i="2"/>
  <c r="I11" i="2"/>
  <c r="I12" i="2"/>
  <c r="I13" i="2"/>
  <c r="I4" i="2"/>
  <c r="P6" i="2" l="1"/>
  <c r="J5" i="2"/>
  <c r="J6" i="2"/>
  <c r="J7" i="2"/>
  <c r="J8" i="2"/>
  <c r="J9" i="2"/>
  <c r="J10" i="2"/>
  <c r="J11" i="2"/>
  <c r="J12" i="2"/>
  <c r="J13" i="2"/>
  <c r="J4" i="2"/>
  <c r="L5" i="2"/>
  <c r="L6" i="2"/>
  <c r="L7" i="2"/>
  <c r="L8" i="2"/>
  <c r="L9" i="2"/>
  <c r="L10" i="2"/>
  <c r="L11" i="2"/>
  <c r="L12" i="2"/>
  <c r="L13" i="2"/>
  <c r="L4" i="2"/>
  <c r="T11" i="2" l="1"/>
  <c r="U11" i="2" s="1"/>
  <c r="R11" i="2"/>
  <c r="V11" i="2"/>
  <c r="U4" i="2"/>
  <c r="R4" i="2"/>
  <c r="V4" i="2"/>
  <c r="T10" i="2"/>
  <c r="R10" i="2"/>
  <c r="V10" i="2"/>
  <c r="T12" i="2"/>
  <c r="U12" i="2" s="1"/>
  <c r="V12" i="2"/>
  <c r="R12" i="2"/>
  <c r="R8" i="2"/>
  <c r="V8" i="2"/>
  <c r="T8" i="2"/>
  <c r="T7" i="2"/>
  <c r="U7" i="2" s="1"/>
  <c r="V7" i="2"/>
  <c r="R7" i="2"/>
  <c r="T6" i="2"/>
  <c r="U6" i="2" s="1"/>
  <c r="R6" i="2"/>
  <c r="V6" i="2"/>
  <c r="V13" i="2"/>
  <c r="T13" i="2"/>
  <c r="R13" i="2"/>
  <c r="V9" i="2"/>
  <c r="R9" i="2"/>
  <c r="T9" i="2"/>
  <c r="V5" i="2"/>
  <c r="T5" i="2"/>
  <c r="U5" i="2" s="1"/>
  <c r="R5" i="2"/>
  <c r="G14" i="1"/>
  <c r="AA4" i="2" l="1"/>
  <c r="U9" i="2"/>
  <c r="AA9" i="2" s="1"/>
  <c r="AB9" i="2" s="1"/>
  <c r="U13" i="2"/>
  <c r="AA13" i="2" s="1"/>
  <c r="AB13" i="2" s="1"/>
  <c r="U8" i="2"/>
  <c r="AA8" i="2" s="1"/>
  <c r="AB8" i="2" s="1"/>
  <c r="U10" i="2"/>
  <c r="AA10" i="2" s="1"/>
  <c r="AB10" i="2" s="1"/>
  <c r="AA5" i="2"/>
  <c r="AB5" i="2" s="1"/>
  <c r="AA6" i="2"/>
  <c r="AB6" i="2" s="1"/>
  <c r="AA7" i="2"/>
  <c r="AB7" i="2" s="1"/>
  <c r="AA12" i="2"/>
  <c r="AB12" i="2" s="1"/>
  <c r="AB4" i="2"/>
  <c r="AA11" i="2"/>
  <c r="AB11" i="2" s="1"/>
</calcChain>
</file>

<file path=xl/sharedStrings.xml><?xml version="1.0" encoding="utf-8"?>
<sst xmlns="http://schemas.openxmlformats.org/spreadsheetml/2006/main" count="129" uniqueCount="112">
  <si>
    <t>نام خانوادگی</t>
  </si>
  <si>
    <t>شماره پرسنلی</t>
  </si>
  <si>
    <t>تاریخ استخدام</t>
  </si>
  <si>
    <t>تعداد اولاد</t>
  </si>
  <si>
    <t xml:space="preserve">کدملی </t>
  </si>
  <si>
    <t>ردیف</t>
  </si>
  <si>
    <t>نام</t>
  </si>
  <si>
    <t>سارا</t>
  </si>
  <si>
    <t>محمدی</t>
  </si>
  <si>
    <t xml:space="preserve">فاطمه </t>
  </si>
  <si>
    <t xml:space="preserve">ابراهیمی </t>
  </si>
  <si>
    <t xml:space="preserve">سعید </t>
  </si>
  <si>
    <t xml:space="preserve">حسینی </t>
  </si>
  <si>
    <t xml:space="preserve">معصومه </t>
  </si>
  <si>
    <t>فیضی</t>
  </si>
  <si>
    <t xml:space="preserve">زهرا </t>
  </si>
  <si>
    <t>سیدی</t>
  </si>
  <si>
    <t xml:space="preserve">حسن </t>
  </si>
  <si>
    <t>ناصری</t>
  </si>
  <si>
    <t xml:space="preserve">الهه </t>
  </si>
  <si>
    <t>کریمی</t>
  </si>
  <si>
    <t>حدیث</t>
  </si>
  <si>
    <t>مصطفایی</t>
  </si>
  <si>
    <t>آرام</t>
  </si>
  <si>
    <t>اسکندری</t>
  </si>
  <si>
    <t>اسراء</t>
  </si>
  <si>
    <t xml:space="preserve">کریمی </t>
  </si>
  <si>
    <t>1397/1/1</t>
  </si>
  <si>
    <t>1397/1/2</t>
  </si>
  <si>
    <t>1397/1/3</t>
  </si>
  <si>
    <t>1397/1/4</t>
  </si>
  <si>
    <t>1397/1/5</t>
  </si>
  <si>
    <t>1397/1/6</t>
  </si>
  <si>
    <t>1397/1/7</t>
  </si>
  <si>
    <t>1397/1/8</t>
  </si>
  <si>
    <t>1397/1/9</t>
  </si>
  <si>
    <t>1397/1/10</t>
  </si>
  <si>
    <t>مشخصات پرسنل</t>
  </si>
  <si>
    <t>کدپرسنلی</t>
  </si>
  <si>
    <t xml:space="preserve">نام </t>
  </si>
  <si>
    <t>ساعت کار عادی</t>
  </si>
  <si>
    <t>ساعت اضافه کاری</t>
  </si>
  <si>
    <t>حقوق  روزانه</t>
  </si>
  <si>
    <t>حقوق ماهانه</t>
  </si>
  <si>
    <t>اضافه کاری</t>
  </si>
  <si>
    <t>حق مسکن</t>
  </si>
  <si>
    <t>حق اولاد</t>
  </si>
  <si>
    <t>حق بن (خواروبار)</t>
  </si>
  <si>
    <t>حق جذب</t>
  </si>
  <si>
    <t>حقوق و مزایا</t>
  </si>
  <si>
    <t>مشمول بیمه</t>
  </si>
  <si>
    <t>مشمول مالیات</t>
  </si>
  <si>
    <t>مالیات</t>
  </si>
  <si>
    <t>مساعده</t>
  </si>
  <si>
    <t>وام</t>
  </si>
  <si>
    <t xml:space="preserve">پیش پرداخت حقوق  </t>
  </si>
  <si>
    <t>کسورات</t>
  </si>
  <si>
    <t>بیمه سهم کارگر</t>
  </si>
  <si>
    <t>خالص پرداختی</t>
  </si>
  <si>
    <t>ناخالص پرداختی</t>
  </si>
  <si>
    <t>درامد مشمول</t>
  </si>
  <si>
    <t>جمع کل کسورات</t>
  </si>
  <si>
    <t>حق ماموریت     سایر مزایا</t>
  </si>
  <si>
    <t>شرکت ....</t>
  </si>
  <si>
    <t>فیش حقوق و مزایای ماه ...سال 1397</t>
  </si>
  <si>
    <t>اطلاعات کارکرد</t>
  </si>
  <si>
    <t>شرح پرداخت و سایر</t>
  </si>
  <si>
    <t xml:space="preserve">حق جذب </t>
  </si>
  <si>
    <t>حق ماموریت</t>
  </si>
  <si>
    <t>حق بن</t>
  </si>
  <si>
    <t>سایر مزایا</t>
  </si>
  <si>
    <t xml:space="preserve">وام </t>
  </si>
  <si>
    <t>پیش پرداخت حقوق</t>
  </si>
  <si>
    <t>جمع کل حقوق و مزایا</t>
  </si>
  <si>
    <t>جمع کسورات</t>
  </si>
  <si>
    <t>نام :</t>
  </si>
  <si>
    <t>کدملی :</t>
  </si>
  <si>
    <t>شماره شناسنامه :</t>
  </si>
  <si>
    <t>نام خانوادگی :</t>
  </si>
  <si>
    <t>محل خدمت :</t>
  </si>
  <si>
    <t>عنوان شغل :</t>
  </si>
  <si>
    <t>شماره پرسنلی :</t>
  </si>
  <si>
    <t>شماره حساب بانکی :</t>
  </si>
  <si>
    <t>شماره بیمه :</t>
  </si>
  <si>
    <r>
      <rPr>
        <sz val="18"/>
        <color theme="0" tint="-0.499984740745262"/>
        <rFont val="Calibri"/>
        <family val="2"/>
        <scheme val="minor"/>
      </rPr>
      <t>مشخصات کارکنان</t>
    </r>
    <r>
      <rPr>
        <sz val="18"/>
        <color theme="1"/>
        <rFont val="Calibri"/>
        <family val="2"/>
        <scheme val="minor"/>
      </rPr>
      <t xml:space="preserve"> </t>
    </r>
  </si>
  <si>
    <t>محل خدمت</t>
  </si>
  <si>
    <t xml:space="preserve">شماره شناسنامه </t>
  </si>
  <si>
    <t>شماره بیمه</t>
  </si>
  <si>
    <t xml:space="preserve">شماره حساب بانکی </t>
  </si>
  <si>
    <t>عنوان شغل</t>
  </si>
  <si>
    <t>تهران</t>
  </si>
  <si>
    <t xml:space="preserve">مدیر </t>
  </si>
  <si>
    <t>مدیر عامل</t>
  </si>
  <si>
    <t>حسابدار</t>
  </si>
  <si>
    <t>صندوقدار</t>
  </si>
  <si>
    <t>منشی</t>
  </si>
  <si>
    <t>کمک انباردار</t>
  </si>
  <si>
    <t>انباردار</t>
  </si>
  <si>
    <t>کارشناس بازاریابی</t>
  </si>
  <si>
    <t>کارشناس فروش</t>
  </si>
  <si>
    <t>کارشناس حقوقی</t>
  </si>
  <si>
    <t xml:space="preserve">کارکرد روز </t>
  </si>
  <si>
    <t>کارکرد</t>
  </si>
  <si>
    <t>اجرائیات</t>
  </si>
  <si>
    <t>پایه سنواتی</t>
  </si>
  <si>
    <t>پایه  سنوات</t>
  </si>
  <si>
    <t xml:space="preserve">مالیات </t>
  </si>
  <si>
    <t xml:space="preserve">بیمه سهم کارگر </t>
  </si>
  <si>
    <t xml:space="preserve">مساعده </t>
  </si>
  <si>
    <t xml:space="preserve">حقوق پایه </t>
  </si>
  <si>
    <t xml:space="preserve">اضافه کاری </t>
  </si>
  <si>
    <t xml:space="preserve">حق مسکن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</si>
</sst>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name val="B Nazanin"/>
      <charset val="178"/>
    </font>
    <font>
      <sz val="18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 tint="-0.499984740745262"/>
      <name val="B Nazanin"/>
      <charset val="178"/>
    </font>
  </fonts>
  <fills count="8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rgb="FFE7E4D3"/>
        </stop>
      </gradientFill>
    </fill>
    <fill>
      <gradientFill type="path" left="0.5" right="0.5" top="0.5" bottom="0.5">
        <stop position="0">
          <color theme="0"/>
        </stop>
        <stop position="1">
          <color rgb="FFE1CBA6"/>
        </stop>
      </gradientFill>
    </fill>
    <fill>
      <gradientFill type="path" left="0.5" right="0.5" top="0.5" bottom="0.5">
        <stop position="0">
          <color theme="0"/>
        </stop>
        <stop position="1">
          <color rgb="FFFF99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F8F1E7"/>
        </stop>
      </gradientFill>
    </fill>
  </fills>
  <borders count="40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0" tint="-4.9989318521683403E-2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medium">
        <color theme="0" tint="-4.9989318521683403E-2"/>
      </top>
      <bottom style="medium">
        <color theme="0" tint="-0.14996795556505021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medium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4" borderId="0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2" xfId="0" applyFont="1" applyFill="1" applyBorder="1"/>
    <xf numFmtId="0" fontId="2" fillId="5" borderId="11" xfId="0" applyFont="1" applyFill="1" applyBorder="1"/>
    <xf numFmtId="0" fontId="0" fillId="0" borderId="10" xfId="0" applyBorder="1"/>
    <xf numFmtId="0" fontId="2" fillId="6" borderId="13" xfId="0" applyFont="1" applyFill="1" applyBorder="1"/>
    <xf numFmtId="164" fontId="2" fillId="6" borderId="13" xfId="0" applyNumberFormat="1" applyFont="1" applyFill="1" applyBorder="1"/>
    <xf numFmtId="0" fontId="2" fillId="7" borderId="13" xfId="0" applyFont="1" applyFill="1" applyBorder="1" applyAlignment="1">
      <alignment horizontal="center"/>
    </xf>
    <xf numFmtId="0" fontId="2" fillId="7" borderId="13" xfId="0" applyFont="1" applyFill="1" applyBorder="1"/>
    <xf numFmtId="3" fontId="2" fillId="7" borderId="13" xfId="0" applyNumberFormat="1" applyFont="1" applyFill="1" applyBorder="1"/>
    <xf numFmtId="164" fontId="2" fillId="7" borderId="13" xfId="0" applyNumberFormat="1" applyFont="1" applyFill="1" applyBorder="1"/>
    <xf numFmtId="164" fontId="2" fillId="7" borderId="13" xfId="0" applyNumberFormat="1" applyFont="1" applyFill="1" applyBorder="1" applyAlignment="1">
      <alignment vertical="top"/>
    </xf>
    <xf numFmtId="0" fontId="2" fillId="4" borderId="9" xfId="0" applyFont="1" applyFill="1" applyBorder="1" applyAlignment="1"/>
    <xf numFmtId="0" fontId="2" fillId="4" borderId="14" xfId="0" applyFont="1" applyFill="1" applyBorder="1" applyAlignment="1">
      <alignment horizontal="right" vertical="center"/>
    </xf>
    <xf numFmtId="0" fontId="2" fillId="4" borderId="0" xfId="0" applyFont="1" applyFill="1" applyBorder="1" applyAlignment="1"/>
    <xf numFmtId="49" fontId="0" fillId="0" borderId="0" xfId="0" applyNumberFormat="1"/>
    <xf numFmtId="0" fontId="0" fillId="0" borderId="0" xfId="0" applyAlignment="1"/>
    <xf numFmtId="0" fontId="2" fillId="5" borderId="28" xfId="0" applyFont="1" applyFill="1" applyBorder="1" applyAlignment="1"/>
    <xf numFmtId="0" fontId="2" fillId="4" borderId="9" xfId="0" applyFont="1" applyFill="1" applyBorder="1" applyAlignment="1">
      <alignment horizontal="center" vertical="center"/>
    </xf>
    <xf numFmtId="49" fontId="0" fillId="0" borderId="32" xfId="0" applyNumberFormat="1" applyBorder="1"/>
    <xf numFmtId="49" fontId="6" fillId="2" borderId="31" xfId="0" applyNumberFormat="1" applyFont="1" applyFill="1" applyBorder="1"/>
    <xf numFmtId="49" fontId="6" fillId="2" borderId="31" xfId="0" applyNumberFormat="1" applyFont="1" applyFill="1" applyBorder="1" applyAlignment="1">
      <alignment horizontal="center"/>
    </xf>
    <xf numFmtId="49" fontId="2" fillId="7" borderId="31" xfId="0" applyNumberFormat="1" applyFont="1" applyFill="1" applyBorder="1"/>
    <xf numFmtId="49" fontId="2" fillId="7" borderId="3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49" fontId="2" fillId="7" borderId="3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7" borderId="33" xfId="0" applyFont="1" applyFill="1" applyBorder="1"/>
    <xf numFmtId="1" fontId="2" fillId="7" borderId="33" xfId="0" applyNumberFormat="1" applyFont="1" applyFill="1" applyBorder="1"/>
    <xf numFmtId="0" fontId="2" fillId="7" borderId="36" xfId="0" applyFont="1" applyFill="1" applyBorder="1" applyAlignment="1">
      <alignment horizontal="center"/>
    </xf>
    <xf numFmtId="0" fontId="2" fillId="7" borderId="37" xfId="0" applyFont="1" applyFill="1" applyBorder="1"/>
    <xf numFmtId="0" fontId="2" fillId="7" borderId="35" xfId="0" applyFont="1" applyFill="1" applyBorder="1"/>
    <xf numFmtId="0" fontId="2" fillId="6" borderId="0" xfId="0" applyFont="1" applyFill="1"/>
    <xf numFmtId="49" fontId="1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5" borderId="28" xfId="0" applyNumberFormat="1" applyFont="1" applyFill="1" applyBorder="1" applyAlignment="1">
      <alignment horizontal="center"/>
    </xf>
    <xf numFmtId="164" fontId="2" fillId="5" borderId="29" xfId="0" applyNumberFormat="1" applyFont="1" applyFill="1" applyBorder="1" applyAlignment="1">
      <alignment horizontal="center"/>
    </xf>
    <xf numFmtId="164" fontId="2" fillId="5" borderId="30" xfId="0" applyNumberFormat="1" applyFont="1" applyFill="1" applyBorder="1" applyAlignment="1">
      <alignment horizontal="center"/>
    </xf>
    <xf numFmtId="164" fontId="2" fillId="7" borderId="36" xfId="0" applyNumberFormat="1" applyFont="1" applyFill="1" applyBorder="1"/>
    <xf numFmtId="164" fontId="2" fillId="7" borderId="37" xfId="0" applyNumberFormat="1" applyFont="1" applyFill="1" applyBorder="1"/>
    <xf numFmtId="0" fontId="2" fillId="6" borderId="39" xfId="0" applyFont="1" applyFill="1" applyBorder="1"/>
    <xf numFmtId="164" fontId="2" fillId="7" borderId="3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1E7"/>
      <color rgb="FFF9FDEC"/>
      <color rgb="FFE5D9CD"/>
      <color rgb="FFFF9985"/>
      <color rgb="FFDCF391"/>
      <color rgb="FF8F8DA5"/>
      <color rgb="FF605C7D"/>
      <color rgb="FFDFD3C5"/>
      <color rgb="FF99CB1A"/>
      <color rgb="FF8DAD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rightToLeft="1" workbookViewId="0">
      <selection activeCell="I29" sqref="I29"/>
    </sheetView>
  </sheetViews>
  <sheetFormatPr defaultRowHeight="15" x14ac:dyDescent="0.25"/>
  <cols>
    <col min="1" max="1" width="9.140625" style="19" customWidth="1"/>
    <col min="2" max="2" width="9.140625" style="19"/>
    <col min="3" max="3" width="12.7109375" style="19" customWidth="1"/>
    <col min="4" max="4" width="13.28515625" style="19" customWidth="1"/>
    <col min="5" max="5" width="15" style="19" customWidth="1"/>
    <col min="6" max="6" width="13.85546875" style="19" customWidth="1"/>
    <col min="7" max="7" width="9.140625" style="19"/>
    <col min="8" max="8" width="16.140625" customWidth="1"/>
    <col min="9" max="9" width="14.140625" customWidth="1"/>
    <col min="10" max="10" width="14.5703125" customWidth="1"/>
    <col min="11" max="11" width="24.7109375" customWidth="1"/>
    <col min="12" max="12" width="15.140625" customWidth="1"/>
  </cols>
  <sheetData>
    <row r="1" spans="1:12" ht="23.25" customHeight="1" x14ac:dyDescent="0.25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1" x14ac:dyDescent="0.55000000000000004">
      <c r="A4" s="24" t="s">
        <v>5</v>
      </c>
      <c r="B4" s="24" t="s">
        <v>6</v>
      </c>
      <c r="C4" s="25" t="s">
        <v>0</v>
      </c>
      <c r="D4" s="25" t="s">
        <v>1</v>
      </c>
      <c r="E4" s="25" t="s">
        <v>2</v>
      </c>
      <c r="F4" s="25" t="s">
        <v>4</v>
      </c>
      <c r="G4" s="28" t="s">
        <v>3</v>
      </c>
      <c r="H4" s="30" t="s">
        <v>85</v>
      </c>
      <c r="I4" s="30" t="s">
        <v>86</v>
      </c>
      <c r="J4" s="30" t="s">
        <v>87</v>
      </c>
      <c r="K4" s="30" t="s">
        <v>88</v>
      </c>
      <c r="L4" s="30" t="s">
        <v>89</v>
      </c>
    </row>
    <row r="5" spans="1:12" ht="18.75" x14ac:dyDescent="0.45">
      <c r="A5" s="26">
        <v>1</v>
      </c>
      <c r="B5" s="26" t="s">
        <v>7</v>
      </c>
      <c r="C5" s="27" t="s">
        <v>8</v>
      </c>
      <c r="D5" s="27">
        <v>1001</v>
      </c>
      <c r="E5" s="26" t="s">
        <v>27</v>
      </c>
      <c r="F5" s="26">
        <v>3830000000</v>
      </c>
      <c r="G5" s="29">
        <v>1</v>
      </c>
      <c r="H5" s="31" t="s">
        <v>90</v>
      </c>
      <c r="I5" s="31">
        <v>1489</v>
      </c>
      <c r="J5" s="31">
        <v>12345678</v>
      </c>
      <c r="K5" s="32">
        <v>1236549871254</v>
      </c>
      <c r="L5" s="31" t="s">
        <v>91</v>
      </c>
    </row>
    <row r="6" spans="1:12" ht="18.75" x14ac:dyDescent="0.45">
      <c r="A6" s="26">
        <v>2</v>
      </c>
      <c r="B6" s="26" t="s">
        <v>9</v>
      </c>
      <c r="C6" s="27" t="s">
        <v>10</v>
      </c>
      <c r="D6" s="27">
        <v>1002</v>
      </c>
      <c r="E6" s="26" t="s">
        <v>28</v>
      </c>
      <c r="F6" s="26">
        <v>3710000000</v>
      </c>
      <c r="G6" s="29">
        <v>2</v>
      </c>
      <c r="H6" s="31" t="s">
        <v>90</v>
      </c>
      <c r="I6" s="31">
        <v>1247</v>
      </c>
      <c r="J6" s="31">
        <v>12348795</v>
      </c>
      <c r="K6" s="32">
        <v>4236549871254</v>
      </c>
      <c r="L6" s="31" t="s">
        <v>92</v>
      </c>
    </row>
    <row r="7" spans="1:12" ht="18.75" x14ac:dyDescent="0.45">
      <c r="A7" s="26">
        <v>3</v>
      </c>
      <c r="B7" s="26" t="s">
        <v>11</v>
      </c>
      <c r="C7" s="27" t="s">
        <v>12</v>
      </c>
      <c r="D7" s="27">
        <v>1003</v>
      </c>
      <c r="E7" s="26" t="s">
        <v>29</v>
      </c>
      <c r="F7" s="26">
        <v>3450000000</v>
      </c>
      <c r="G7" s="29">
        <v>1</v>
      </c>
      <c r="H7" s="31" t="s">
        <v>90</v>
      </c>
      <c r="I7" s="31">
        <v>9585</v>
      </c>
      <c r="J7" s="31">
        <v>21459876</v>
      </c>
      <c r="K7" s="32">
        <v>5236549871240</v>
      </c>
      <c r="L7" s="31" t="s">
        <v>93</v>
      </c>
    </row>
    <row r="8" spans="1:12" ht="18.75" x14ac:dyDescent="0.45">
      <c r="A8" s="26">
        <v>4</v>
      </c>
      <c r="B8" s="26" t="s">
        <v>13</v>
      </c>
      <c r="C8" s="27" t="s">
        <v>14</v>
      </c>
      <c r="D8" s="27">
        <v>1004</v>
      </c>
      <c r="E8" s="26" t="s">
        <v>30</v>
      </c>
      <c r="F8" s="26">
        <v>3830100000</v>
      </c>
      <c r="G8" s="29">
        <v>0</v>
      </c>
      <c r="H8" s="31" t="s">
        <v>90</v>
      </c>
      <c r="I8" s="31">
        <v>3654</v>
      </c>
      <c r="J8" s="31">
        <v>25489756</v>
      </c>
      <c r="K8" s="32">
        <v>7236549871250</v>
      </c>
      <c r="L8" s="31" t="s">
        <v>94</v>
      </c>
    </row>
    <row r="9" spans="1:12" ht="18.75" x14ac:dyDescent="0.45">
      <c r="A9" s="26">
        <v>5</v>
      </c>
      <c r="B9" s="26" t="s">
        <v>15</v>
      </c>
      <c r="C9" s="27" t="s">
        <v>16</v>
      </c>
      <c r="D9" s="27">
        <v>1005</v>
      </c>
      <c r="E9" s="26" t="s">
        <v>31</v>
      </c>
      <c r="F9" s="26">
        <v>3720000000</v>
      </c>
      <c r="G9" s="29">
        <v>3</v>
      </c>
      <c r="H9" s="31" t="s">
        <v>90</v>
      </c>
      <c r="I9" s="31">
        <v>364</v>
      </c>
      <c r="J9" s="31">
        <v>25489658</v>
      </c>
      <c r="K9" s="32">
        <v>6236549871255</v>
      </c>
      <c r="L9" s="31" t="s">
        <v>95</v>
      </c>
    </row>
    <row r="10" spans="1:12" ht="18.75" x14ac:dyDescent="0.45">
      <c r="A10" s="26">
        <v>6</v>
      </c>
      <c r="B10" s="26" t="s">
        <v>17</v>
      </c>
      <c r="C10" s="27" t="s">
        <v>18</v>
      </c>
      <c r="D10" s="27">
        <v>1006</v>
      </c>
      <c r="E10" s="26" t="s">
        <v>32</v>
      </c>
      <c r="F10" s="26">
        <v>3810000000</v>
      </c>
      <c r="G10" s="29">
        <v>1</v>
      </c>
      <c r="H10" s="31" t="s">
        <v>90</v>
      </c>
      <c r="I10" s="31">
        <v>4587</v>
      </c>
      <c r="J10" s="31">
        <v>25498547</v>
      </c>
      <c r="K10" s="32">
        <v>4236549871256</v>
      </c>
      <c r="L10" s="31" t="s">
        <v>96</v>
      </c>
    </row>
    <row r="11" spans="1:12" ht="18.75" x14ac:dyDescent="0.45">
      <c r="A11" s="26">
        <v>7</v>
      </c>
      <c r="B11" s="26" t="s">
        <v>19</v>
      </c>
      <c r="C11" s="27" t="s">
        <v>20</v>
      </c>
      <c r="D11" s="27">
        <v>1007</v>
      </c>
      <c r="E11" s="26" t="s">
        <v>33</v>
      </c>
      <c r="F11" s="26">
        <v>3730000000</v>
      </c>
      <c r="G11" s="29">
        <v>2</v>
      </c>
      <c r="H11" s="31" t="s">
        <v>90</v>
      </c>
      <c r="I11" s="31">
        <v>9584</v>
      </c>
      <c r="J11" s="31">
        <v>35487951</v>
      </c>
      <c r="K11" s="32">
        <v>8796549871254</v>
      </c>
      <c r="L11" s="31" t="s">
        <v>98</v>
      </c>
    </row>
    <row r="12" spans="1:12" ht="18.75" x14ac:dyDescent="0.45">
      <c r="A12" s="26">
        <v>8</v>
      </c>
      <c r="B12" s="26" t="s">
        <v>21</v>
      </c>
      <c r="C12" s="27" t="s">
        <v>22</v>
      </c>
      <c r="D12" s="27">
        <v>1008</v>
      </c>
      <c r="E12" s="26" t="s">
        <v>34</v>
      </c>
      <c r="F12" s="26">
        <v>3740000000</v>
      </c>
      <c r="G12" s="29">
        <v>1</v>
      </c>
      <c r="H12" s="31" t="s">
        <v>90</v>
      </c>
      <c r="I12" s="31">
        <v>8794</v>
      </c>
      <c r="J12" s="31">
        <v>35489756</v>
      </c>
      <c r="K12" s="32">
        <v>9216549871254</v>
      </c>
      <c r="L12" s="31" t="s">
        <v>99</v>
      </c>
    </row>
    <row r="13" spans="1:12" ht="18.75" x14ac:dyDescent="0.45">
      <c r="A13" s="26">
        <v>9</v>
      </c>
      <c r="B13" s="26" t="s">
        <v>23</v>
      </c>
      <c r="C13" s="27" t="s">
        <v>24</v>
      </c>
      <c r="D13" s="27">
        <v>1009</v>
      </c>
      <c r="E13" s="26" t="s">
        <v>35</v>
      </c>
      <c r="F13" s="26">
        <v>3750000000</v>
      </c>
      <c r="G13" s="29">
        <v>1</v>
      </c>
      <c r="H13" s="31" t="s">
        <v>90</v>
      </c>
      <c r="I13" s="31">
        <v>1458</v>
      </c>
      <c r="J13" s="31">
        <v>12487965</v>
      </c>
      <c r="K13" s="32">
        <v>2556549871254</v>
      </c>
      <c r="L13" s="31" t="s">
        <v>97</v>
      </c>
    </row>
    <row r="14" spans="1:12" ht="18.75" x14ac:dyDescent="0.45">
      <c r="A14" s="26">
        <v>10</v>
      </c>
      <c r="B14" s="26" t="s">
        <v>25</v>
      </c>
      <c r="C14" s="27" t="s">
        <v>26</v>
      </c>
      <c r="D14" s="27">
        <v>1010</v>
      </c>
      <c r="E14" s="26" t="s">
        <v>36</v>
      </c>
      <c r="F14" s="26">
        <v>3760000000</v>
      </c>
      <c r="G14" s="29">
        <f>-G71</f>
        <v>0</v>
      </c>
      <c r="H14" s="31" t="s">
        <v>90</v>
      </c>
      <c r="I14" s="31">
        <v>7859</v>
      </c>
      <c r="J14" s="31">
        <v>12487958</v>
      </c>
      <c r="K14" s="32">
        <v>3536549871254</v>
      </c>
      <c r="L14" s="31" t="s">
        <v>100</v>
      </c>
    </row>
    <row r="15" spans="1:12" x14ac:dyDescent="0.25">
      <c r="A15" s="23"/>
      <c r="B15" s="23"/>
      <c r="C15" s="23"/>
      <c r="D15" s="23"/>
      <c r="E15" s="23"/>
      <c r="F15" s="23"/>
      <c r="G15" s="23"/>
    </row>
  </sheetData>
  <mergeCells count="1">
    <mergeCell ref="A1:L3"/>
  </mergeCells>
  <dataValidations count="4">
    <dataValidation type="textLength" operator="equal" showInputMessage="1" showErrorMessage="1" errorTitle="هشدار" error="&quot;کدملی وارد شده بیشتر از ده رقم می باشد&quot; " sqref="F7:F14">
      <formula1>10</formula1>
    </dataValidation>
    <dataValidation type="textLength" operator="equal" showInputMessage="1" showErrorMessage="1" errorTitle="هشدار" error="&quot;کدملی وارد شده بیشتر یا کمتر از ده رقم می باشد&quot; " sqref="F5:F6">
      <formula1>10</formula1>
    </dataValidation>
    <dataValidation type="textLength" operator="equal" allowBlank="1" showInputMessage="1" showErrorMessage="1" errorTitle="هشدار" error="شماره بیمه وارد شده کمتر یا بیشتر از ده رقم می باشد." sqref="J5:J14">
      <formula1>8</formula1>
    </dataValidation>
    <dataValidation operator="equal" allowBlank="1" showInputMessage="1" showErrorMessage="1" sqref="K5:K14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rightToLeft="1" topLeftCell="O1" workbookViewId="0">
      <selection activeCell="X17" sqref="X17"/>
    </sheetView>
  </sheetViews>
  <sheetFormatPr defaultRowHeight="15" x14ac:dyDescent="0.25"/>
  <cols>
    <col min="5" max="5" width="11.140625" customWidth="1"/>
    <col min="6" max="6" width="12.42578125" bestFit="1" customWidth="1"/>
    <col min="7" max="7" width="14.85546875" customWidth="1"/>
    <col min="8" max="8" width="10.42578125" customWidth="1"/>
    <col min="9" max="9" width="12.28515625" customWidth="1"/>
    <col min="12" max="12" width="14.42578125" bestFit="1" customWidth="1"/>
    <col min="13" max="13" width="14.42578125" customWidth="1"/>
    <col min="14" max="14" width="14.85546875" customWidth="1"/>
    <col min="15" max="15" width="12.42578125" style="1" customWidth="1"/>
    <col min="16" max="16" width="10.85546875" customWidth="1"/>
    <col min="18" max="18" width="13.42578125" customWidth="1"/>
    <col min="19" max="19" width="18" bestFit="1" customWidth="1"/>
    <col min="20" max="20" width="12.140625" customWidth="1"/>
    <col min="21" max="21" width="18.28515625" customWidth="1"/>
    <col min="22" max="22" width="13" customWidth="1"/>
    <col min="23" max="23" width="12.5703125" customWidth="1"/>
    <col min="24" max="24" width="11.85546875" bestFit="1" customWidth="1"/>
    <col min="25" max="25" width="14.42578125" customWidth="1"/>
    <col min="26" max="26" width="13" customWidth="1"/>
    <col min="27" max="27" width="14.140625" customWidth="1"/>
    <col min="28" max="28" width="12.28515625" customWidth="1"/>
  </cols>
  <sheetData>
    <row r="1" spans="1:28" ht="15" customHeight="1" x14ac:dyDescent="0.25">
      <c r="A1" s="38" t="s">
        <v>37</v>
      </c>
      <c r="B1" s="38"/>
      <c r="C1" s="38"/>
      <c r="D1" s="38"/>
      <c r="E1" s="38" t="s">
        <v>102</v>
      </c>
      <c r="F1" s="38"/>
      <c r="G1" s="38"/>
      <c r="H1" s="38" t="s">
        <v>49</v>
      </c>
      <c r="I1" s="38"/>
      <c r="J1" s="38"/>
      <c r="K1" s="38"/>
      <c r="L1" s="38"/>
      <c r="M1" s="38"/>
      <c r="N1" s="38"/>
      <c r="O1" s="38"/>
      <c r="P1" s="38"/>
      <c r="Q1" s="38"/>
      <c r="R1" s="38" t="s">
        <v>59</v>
      </c>
      <c r="S1" s="38" t="s">
        <v>60</v>
      </c>
      <c r="T1" s="38"/>
      <c r="U1" s="38" t="s">
        <v>56</v>
      </c>
      <c r="V1" s="38"/>
      <c r="W1" s="38"/>
      <c r="X1" s="38"/>
      <c r="Y1" s="38"/>
      <c r="Z1" s="38"/>
      <c r="AA1" s="38"/>
      <c r="AB1" s="38" t="s">
        <v>58</v>
      </c>
    </row>
    <row r="2" spans="1:28" ht="18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/>
      <c r="S2" s="39"/>
      <c r="T2" s="39"/>
      <c r="U2" s="39"/>
      <c r="V2" s="39"/>
      <c r="W2" s="39"/>
      <c r="X2" s="39"/>
      <c r="Y2" s="39"/>
      <c r="Z2" s="39"/>
      <c r="AA2" s="39"/>
      <c r="AB2" s="38"/>
    </row>
    <row r="3" spans="1:28" ht="18.75" x14ac:dyDescent="0.45">
      <c r="A3" s="9" t="s">
        <v>38</v>
      </c>
      <c r="B3" s="9" t="s">
        <v>39</v>
      </c>
      <c r="C3" s="9" t="s">
        <v>0</v>
      </c>
      <c r="D3" s="9" t="s">
        <v>3</v>
      </c>
      <c r="E3" s="36" t="s">
        <v>101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45</v>
      </c>
      <c r="L3" s="9" t="s">
        <v>46</v>
      </c>
      <c r="M3" s="9" t="s">
        <v>104</v>
      </c>
      <c r="N3" s="9" t="s">
        <v>47</v>
      </c>
      <c r="O3" s="10" t="s">
        <v>48</v>
      </c>
      <c r="P3" s="9" t="s">
        <v>62</v>
      </c>
      <c r="Q3" s="9"/>
      <c r="R3" s="39"/>
      <c r="S3" s="9" t="s">
        <v>50</v>
      </c>
      <c r="T3" s="9" t="s">
        <v>51</v>
      </c>
      <c r="U3" s="9" t="s">
        <v>52</v>
      </c>
      <c r="V3" s="9" t="s">
        <v>57</v>
      </c>
      <c r="W3" s="80" t="s">
        <v>53</v>
      </c>
      <c r="X3" s="80" t="s">
        <v>54</v>
      </c>
      <c r="Y3" s="80" t="s">
        <v>55</v>
      </c>
      <c r="Z3" s="80" t="s">
        <v>103</v>
      </c>
      <c r="AA3" s="9" t="s">
        <v>61</v>
      </c>
      <c r="AB3" s="39"/>
    </row>
    <row r="4" spans="1:28" ht="18.75" x14ac:dyDescent="0.45">
      <c r="A4" s="11">
        <v>1001</v>
      </c>
      <c r="B4" s="12" t="str">
        <f>INDEX('مشخصات کارکنان'!B5:B14,MATCH('حقوق و دستمزد'!A4,'مشخصات کارکنان'!D5:D14,0))</f>
        <v>سارا</v>
      </c>
      <c r="C4" s="11" t="str">
        <f>INDEX('مشخصات کارکنان'!C5:C14,MATCH('حقوق و دستمزد'!A4,'مشخصات کارکنان'!D5:D14,0))</f>
        <v>محمدی</v>
      </c>
      <c r="D4" s="33">
        <f>INDEX('مشخصات کارکنان'!G5:G14,MATCH('حقوق و دستمزد'!A4,'مشخصات کارکنان'!D5:D14,0))</f>
        <v>1</v>
      </c>
      <c r="E4" s="35">
        <v>31</v>
      </c>
      <c r="F4" s="34">
        <v>220</v>
      </c>
      <c r="G4" s="11">
        <v>4</v>
      </c>
      <c r="H4" s="13">
        <v>970423</v>
      </c>
      <c r="I4" s="13">
        <f>H4*E4</f>
        <v>30083113</v>
      </c>
      <c r="J4" s="14">
        <f>H4/7.33*1.4*G4</f>
        <v>741387.2851296044</v>
      </c>
      <c r="K4" s="13">
        <v>400000</v>
      </c>
      <c r="L4" s="14">
        <f t="shared" ref="L4:L13" si="0">H4*3*D4</f>
        <v>2911269</v>
      </c>
      <c r="M4" s="14">
        <v>0</v>
      </c>
      <c r="N4" s="13">
        <v>1100000</v>
      </c>
      <c r="O4" s="14">
        <v>1000000</v>
      </c>
      <c r="P4" s="13">
        <v>370423</v>
      </c>
      <c r="Q4" s="12">
        <v>0</v>
      </c>
      <c r="R4" s="13">
        <f>SUM(I4:Q4)</f>
        <v>36606192.285129607</v>
      </c>
      <c r="S4" s="14">
        <f>SUM(I4+J4+K4+N4+O4+Q4+M4)</f>
        <v>33324500.285129603</v>
      </c>
      <c r="T4" s="14">
        <f>SUM(I4+J4+K4+L4+M4+N4+O4+Q4)</f>
        <v>36235769.285129607</v>
      </c>
      <c r="U4" s="15">
        <f>IF(T4&gt;161000000,21850000+(T4-161000000)*35%,IF(T4&gt;115000000,10350000+(T4-115000000)*25%,IF(T4&gt;92000000,6900000+(T4-92000000)*15%,IF(T4&gt;23000000,(T4-23000000)*10%,0))))</f>
        <v>1323576.9285129607</v>
      </c>
      <c r="V4" s="78">
        <f>S4*7%</f>
        <v>2332715.0199590726</v>
      </c>
      <c r="W4" s="81">
        <v>1000000</v>
      </c>
      <c r="X4" s="81">
        <v>0</v>
      </c>
      <c r="Y4" s="81">
        <v>0</v>
      </c>
      <c r="Z4" s="81">
        <v>0</v>
      </c>
      <c r="AA4" s="79">
        <f>SUM(U4:Z4)</f>
        <v>4656291.9484720333</v>
      </c>
      <c r="AB4" s="14">
        <f>R4-AA4</f>
        <v>31949900.336657573</v>
      </c>
    </row>
    <row r="5" spans="1:28" ht="18.75" x14ac:dyDescent="0.45">
      <c r="A5" s="11">
        <v>1002</v>
      </c>
      <c r="B5" s="12" t="str">
        <f>INDEX('مشخصات کارکنان'!B6:B15,MATCH('حقوق و دستمزد'!A5,'مشخصات کارکنان'!D6:D15,0))</f>
        <v xml:space="preserve">فاطمه </v>
      </c>
      <c r="C5" s="11" t="str">
        <f>INDEX('مشخصات کارکنان'!C6:C15,MATCH('حقوق و دستمزد'!A5,'مشخصات کارکنان'!D6:D15,0))</f>
        <v xml:space="preserve">ابراهیمی </v>
      </c>
      <c r="D5" s="33">
        <f>INDEX('مشخصات کارکنان'!G6:G15,MATCH('حقوق و دستمزد'!A5,'مشخصات کارکنان'!D6:D15,0))</f>
        <v>2</v>
      </c>
      <c r="E5" s="35">
        <v>30</v>
      </c>
      <c r="F5" s="34">
        <v>220</v>
      </c>
      <c r="G5" s="11">
        <v>1</v>
      </c>
      <c r="H5" s="13">
        <v>570423</v>
      </c>
      <c r="I5" s="13">
        <f t="shared" ref="I5:I13" si="1">H5*E5</f>
        <v>17112690</v>
      </c>
      <c r="J5" s="14">
        <f t="shared" ref="J5:J13" si="2">H5/7.33*1.4*G5</f>
        <v>108948.45839017734</v>
      </c>
      <c r="K5" s="13">
        <v>400000</v>
      </c>
      <c r="L5" s="14">
        <f t="shared" si="0"/>
        <v>3422538</v>
      </c>
      <c r="M5" s="14">
        <v>0</v>
      </c>
      <c r="N5" s="13">
        <v>1100000</v>
      </c>
      <c r="O5" s="14">
        <v>0</v>
      </c>
      <c r="P5" s="12">
        <v>0</v>
      </c>
      <c r="Q5" s="12">
        <v>0</v>
      </c>
      <c r="R5" s="13">
        <f t="shared" ref="R5:R13" si="3">SUM(I5:Q5)</f>
        <v>22144176.458390176</v>
      </c>
      <c r="S5" s="14">
        <f t="shared" ref="S5:S13" si="4">SUM(I5+J5+K5+N5+O5+Q5+M5)</f>
        <v>18721638.458390176</v>
      </c>
      <c r="T5" s="14">
        <f t="shared" ref="T5:T13" si="5">SUM(I5:O5)+Q5</f>
        <v>22144176.458390176</v>
      </c>
      <c r="U5" s="15">
        <f t="shared" ref="U5:U13" si="6">IF(T5&gt;161000000,21850000+(T5-161000000)*35%,IF(T5&gt;115000000,10350000+(T5-115000000)*25%,IF(T5&gt;92000000,6900000+(T5-92000000)*15%,IF(T5&gt;23000000,(T5-23000000)*10%,0))))</f>
        <v>0</v>
      </c>
      <c r="V5" s="78">
        <f t="shared" ref="V5:V13" si="7">S5*7%</f>
        <v>1310514.6920873125</v>
      </c>
      <c r="W5" s="81">
        <v>0</v>
      </c>
      <c r="X5" s="81">
        <v>0</v>
      </c>
      <c r="Y5" s="81">
        <v>0</v>
      </c>
      <c r="Z5" s="81">
        <v>1000000</v>
      </c>
      <c r="AA5" s="79">
        <f t="shared" ref="AA5:AA13" si="8">SUM(U5:Z5)</f>
        <v>2310514.6920873122</v>
      </c>
      <c r="AB5" s="14">
        <f t="shared" ref="AB5:AB13" si="9">R5-AA5</f>
        <v>19833661.766302865</v>
      </c>
    </row>
    <row r="6" spans="1:28" ht="18.75" x14ac:dyDescent="0.45">
      <c r="A6" s="11">
        <v>1003</v>
      </c>
      <c r="B6" s="12" t="str">
        <f>INDEX('مشخصات کارکنان'!B7:B16,MATCH('حقوق و دستمزد'!A6,'مشخصات کارکنان'!D7:D16,0))</f>
        <v xml:space="preserve">سعید </v>
      </c>
      <c r="C6" s="11" t="str">
        <f>INDEX('مشخصات کارکنان'!C7:C16,MATCH('حقوق و دستمزد'!A6,'مشخصات کارکنان'!D7:D16,0))</f>
        <v xml:space="preserve">حسینی </v>
      </c>
      <c r="D6" s="33">
        <f>INDEX('مشخصات کارکنان'!G7:G16,MATCH('حقوق و دستمزد'!A6,'مشخصات کارکنان'!D7:D16,0))</f>
        <v>1</v>
      </c>
      <c r="E6" s="35">
        <v>30</v>
      </c>
      <c r="F6" s="34">
        <v>220</v>
      </c>
      <c r="G6" s="11">
        <v>3</v>
      </c>
      <c r="H6" s="13">
        <v>470423</v>
      </c>
      <c r="I6" s="13">
        <f t="shared" si="1"/>
        <v>14112690</v>
      </c>
      <c r="J6" s="14">
        <f t="shared" si="2"/>
        <v>269546.60300136427</v>
      </c>
      <c r="K6" s="13">
        <v>400000</v>
      </c>
      <c r="L6" s="14">
        <f t="shared" si="0"/>
        <v>1411269</v>
      </c>
      <c r="M6" s="14">
        <v>0</v>
      </c>
      <c r="N6" s="13">
        <v>1100000</v>
      </c>
      <c r="O6" s="14">
        <v>2000000</v>
      </c>
      <c r="P6" s="12">
        <f>2*P4</f>
        <v>740846</v>
      </c>
      <c r="Q6" s="12">
        <v>0</v>
      </c>
      <c r="R6" s="13">
        <f t="shared" si="3"/>
        <v>20034351.603001364</v>
      </c>
      <c r="S6" s="14">
        <f t="shared" si="4"/>
        <v>17882236.603001364</v>
      </c>
      <c r="T6" s="14">
        <f t="shared" si="5"/>
        <v>19293505.603001364</v>
      </c>
      <c r="U6" s="15">
        <f t="shared" si="6"/>
        <v>0</v>
      </c>
      <c r="V6" s="78">
        <f t="shared" si="7"/>
        <v>1251756.5622100956</v>
      </c>
      <c r="W6" s="81">
        <v>0</v>
      </c>
      <c r="X6" s="81">
        <v>200000</v>
      </c>
      <c r="Y6" s="81">
        <v>0</v>
      </c>
      <c r="Z6" s="81">
        <v>0</v>
      </c>
      <c r="AA6" s="79">
        <f t="shared" si="8"/>
        <v>1451756.5622100956</v>
      </c>
      <c r="AB6" s="14">
        <f t="shared" si="9"/>
        <v>18582595.040791269</v>
      </c>
    </row>
    <row r="7" spans="1:28" ht="18.75" x14ac:dyDescent="0.45">
      <c r="A7" s="11">
        <v>1004</v>
      </c>
      <c r="B7" s="12" t="str">
        <f>INDEX('مشخصات کارکنان'!B8:B17,MATCH('حقوق و دستمزد'!A7,'مشخصات کارکنان'!D8:D17,0))</f>
        <v xml:space="preserve">معصومه </v>
      </c>
      <c r="C7" s="11" t="str">
        <f>INDEX('مشخصات کارکنان'!C8:C17,MATCH('حقوق و دستمزد'!A7,'مشخصات کارکنان'!D8:D17,0))</f>
        <v>فیضی</v>
      </c>
      <c r="D7" s="33">
        <f>INDEX('مشخصات کارکنان'!G8:G17,MATCH('حقوق و دستمزد'!A7,'مشخصات کارکنان'!D8:D17,0))</f>
        <v>0</v>
      </c>
      <c r="E7" s="35">
        <v>31</v>
      </c>
      <c r="F7" s="34">
        <v>220</v>
      </c>
      <c r="G7" s="11">
        <v>2</v>
      </c>
      <c r="H7" s="13">
        <v>370423</v>
      </c>
      <c r="I7" s="13">
        <f t="shared" si="1"/>
        <v>11483113</v>
      </c>
      <c r="J7" s="14">
        <f t="shared" si="2"/>
        <v>141498.55388813096</v>
      </c>
      <c r="K7" s="13">
        <v>400000</v>
      </c>
      <c r="L7" s="14">
        <f t="shared" si="0"/>
        <v>0</v>
      </c>
      <c r="M7" s="14">
        <v>0</v>
      </c>
      <c r="N7" s="13">
        <v>1100000</v>
      </c>
      <c r="O7" s="14">
        <v>0</v>
      </c>
      <c r="P7" s="12">
        <v>0</v>
      </c>
      <c r="Q7" s="12">
        <v>0</v>
      </c>
      <c r="R7" s="13">
        <f t="shared" si="3"/>
        <v>13124611.553888131</v>
      </c>
      <c r="S7" s="14">
        <f t="shared" si="4"/>
        <v>13124611.553888131</v>
      </c>
      <c r="T7" s="14">
        <f t="shared" si="5"/>
        <v>13124611.553888131</v>
      </c>
      <c r="U7" s="15">
        <f t="shared" si="6"/>
        <v>0</v>
      </c>
      <c r="V7" s="78">
        <f t="shared" si="7"/>
        <v>918722.80877216929</v>
      </c>
      <c r="W7" s="81">
        <v>0</v>
      </c>
      <c r="X7" s="81">
        <v>100000</v>
      </c>
      <c r="Y7" s="81">
        <v>0</v>
      </c>
      <c r="Z7" s="81">
        <v>0</v>
      </c>
      <c r="AA7" s="79">
        <f t="shared" si="8"/>
        <v>1018722.8087721693</v>
      </c>
      <c r="AB7" s="14">
        <f t="shared" si="9"/>
        <v>12105888.745115962</v>
      </c>
    </row>
    <row r="8" spans="1:28" ht="18.75" x14ac:dyDescent="0.45">
      <c r="A8" s="11">
        <v>1005</v>
      </c>
      <c r="B8" s="12" t="str">
        <f>INDEX('مشخصات کارکنان'!B9:B18,MATCH('حقوق و دستمزد'!A8,'مشخصات کارکنان'!D9:D18,0))</f>
        <v xml:space="preserve">زهرا </v>
      </c>
      <c r="C8" s="11" t="str">
        <f>INDEX('مشخصات کارکنان'!C9:C18,MATCH('حقوق و دستمزد'!A8,'مشخصات کارکنان'!D9:D18,0))</f>
        <v>سیدی</v>
      </c>
      <c r="D8" s="33">
        <f>INDEX('مشخصات کارکنان'!G9:G18,MATCH('حقوق و دستمزد'!A8,'مشخصات کارکنان'!D9:D18,0))</f>
        <v>3</v>
      </c>
      <c r="E8" s="35">
        <v>31</v>
      </c>
      <c r="F8" s="34">
        <v>220</v>
      </c>
      <c r="G8" s="11">
        <v>1</v>
      </c>
      <c r="H8" s="13">
        <v>370423</v>
      </c>
      <c r="I8" s="13">
        <f t="shared" si="1"/>
        <v>11483113</v>
      </c>
      <c r="J8" s="14">
        <f t="shared" si="2"/>
        <v>70749.276944065481</v>
      </c>
      <c r="K8" s="13">
        <v>400000</v>
      </c>
      <c r="L8" s="14">
        <f t="shared" si="0"/>
        <v>3333807</v>
      </c>
      <c r="M8" s="14">
        <v>0</v>
      </c>
      <c r="N8" s="13">
        <v>1100000</v>
      </c>
      <c r="O8" s="14">
        <v>0</v>
      </c>
      <c r="P8" s="12">
        <v>0</v>
      </c>
      <c r="Q8" s="12">
        <v>0</v>
      </c>
      <c r="R8" s="13">
        <f t="shared" si="3"/>
        <v>16387669.276944065</v>
      </c>
      <c r="S8" s="14">
        <f t="shared" si="4"/>
        <v>13053862.276944065</v>
      </c>
      <c r="T8" s="14">
        <f t="shared" si="5"/>
        <v>16387669.276944065</v>
      </c>
      <c r="U8" s="15">
        <f t="shared" si="6"/>
        <v>0</v>
      </c>
      <c r="V8" s="78">
        <f t="shared" si="7"/>
        <v>913770.35938608472</v>
      </c>
      <c r="W8" s="81">
        <v>0</v>
      </c>
      <c r="X8" s="81">
        <v>0</v>
      </c>
      <c r="Y8" s="81">
        <v>0</v>
      </c>
      <c r="Z8" s="81">
        <v>0</v>
      </c>
      <c r="AA8" s="79">
        <f t="shared" si="8"/>
        <v>913770.35938608472</v>
      </c>
      <c r="AB8" s="14">
        <f t="shared" si="9"/>
        <v>15473898.917557981</v>
      </c>
    </row>
    <row r="9" spans="1:28" ht="18.75" x14ac:dyDescent="0.45">
      <c r="A9" s="11">
        <v>1006</v>
      </c>
      <c r="B9" s="12" t="str">
        <f>INDEX('مشخصات کارکنان'!B10:B19,MATCH('حقوق و دستمزد'!A9,'مشخصات کارکنان'!D10:D19,0))</f>
        <v xml:space="preserve">حسن </v>
      </c>
      <c r="C9" s="11" t="str">
        <f>INDEX('مشخصات کارکنان'!C10:C19,MATCH('حقوق و دستمزد'!A9,'مشخصات کارکنان'!D10:D19,0))</f>
        <v>ناصری</v>
      </c>
      <c r="D9" s="33">
        <f>INDEX('مشخصات کارکنان'!G10:G19,MATCH('حقوق و دستمزد'!A9,'مشخصات کارکنان'!D10:D19,0))</f>
        <v>1</v>
      </c>
      <c r="E9" s="35">
        <v>31</v>
      </c>
      <c r="F9" s="34">
        <v>220</v>
      </c>
      <c r="G9" s="11">
        <v>0</v>
      </c>
      <c r="H9" s="13">
        <v>370423</v>
      </c>
      <c r="I9" s="13">
        <f t="shared" si="1"/>
        <v>11483113</v>
      </c>
      <c r="J9" s="14">
        <f t="shared" si="2"/>
        <v>0</v>
      </c>
      <c r="K9" s="13">
        <v>400000</v>
      </c>
      <c r="L9" s="14">
        <f t="shared" si="0"/>
        <v>1111269</v>
      </c>
      <c r="M9" s="14">
        <v>0</v>
      </c>
      <c r="N9" s="13">
        <v>1100000</v>
      </c>
      <c r="O9" s="14">
        <v>0</v>
      </c>
      <c r="P9" s="12">
        <v>0</v>
      </c>
      <c r="Q9" s="12">
        <v>0</v>
      </c>
      <c r="R9" s="13">
        <f t="shared" si="3"/>
        <v>14094382</v>
      </c>
      <c r="S9" s="14">
        <f t="shared" si="4"/>
        <v>12983113</v>
      </c>
      <c r="T9" s="14">
        <f t="shared" si="5"/>
        <v>14094382</v>
      </c>
      <c r="U9" s="15">
        <f t="shared" si="6"/>
        <v>0</v>
      </c>
      <c r="V9" s="78">
        <f t="shared" si="7"/>
        <v>908817.91</v>
      </c>
      <c r="W9" s="81">
        <v>2000000</v>
      </c>
      <c r="X9" s="81">
        <v>0</v>
      </c>
      <c r="Y9" s="81">
        <v>0</v>
      </c>
      <c r="Z9" s="81">
        <v>0</v>
      </c>
      <c r="AA9" s="79">
        <f t="shared" si="8"/>
        <v>2908817.91</v>
      </c>
      <c r="AB9" s="14">
        <f t="shared" si="9"/>
        <v>11185564.09</v>
      </c>
    </row>
    <row r="10" spans="1:28" ht="18.75" x14ac:dyDescent="0.45">
      <c r="A10" s="11">
        <v>1007</v>
      </c>
      <c r="B10" s="12" t="str">
        <f>INDEX('مشخصات کارکنان'!B11:B20,MATCH('حقوق و دستمزد'!A10,'مشخصات کارکنان'!D11:D20,0))</f>
        <v xml:space="preserve">الهه </v>
      </c>
      <c r="C10" s="11" t="str">
        <f>INDEX('مشخصات کارکنان'!C11:C20,MATCH('حقوق و دستمزد'!A10,'مشخصات کارکنان'!D11:D20,0))</f>
        <v>کریمی</v>
      </c>
      <c r="D10" s="33">
        <f>INDEX('مشخصات کارکنان'!G11:G20,MATCH('حقوق و دستمزد'!A10,'مشخصات کارکنان'!D11:D20,0))</f>
        <v>2</v>
      </c>
      <c r="E10" s="35">
        <v>31</v>
      </c>
      <c r="F10" s="34">
        <v>220</v>
      </c>
      <c r="G10" s="11">
        <v>0</v>
      </c>
      <c r="H10" s="13">
        <v>370423</v>
      </c>
      <c r="I10" s="13">
        <f t="shared" si="1"/>
        <v>11483113</v>
      </c>
      <c r="J10" s="14">
        <f t="shared" si="2"/>
        <v>0</v>
      </c>
      <c r="K10" s="13">
        <v>400000</v>
      </c>
      <c r="L10" s="14">
        <f t="shared" si="0"/>
        <v>2222538</v>
      </c>
      <c r="M10" s="14">
        <v>0</v>
      </c>
      <c r="N10" s="13">
        <v>1100000</v>
      </c>
      <c r="O10" s="14">
        <v>0</v>
      </c>
      <c r="P10" s="12">
        <v>0</v>
      </c>
      <c r="Q10" s="12">
        <v>0</v>
      </c>
      <c r="R10" s="13">
        <f t="shared" si="3"/>
        <v>15205651</v>
      </c>
      <c r="S10" s="14">
        <f t="shared" si="4"/>
        <v>12983113</v>
      </c>
      <c r="T10" s="14">
        <f t="shared" si="5"/>
        <v>15205651</v>
      </c>
      <c r="U10" s="15">
        <f t="shared" si="6"/>
        <v>0</v>
      </c>
      <c r="V10" s="78">
        <f t="shared" si="7"/>
        <v>908817.91</v>
      </c>
      <c r="W10" s="81">
        <v>0</v>
      </c>
      <c r="X10" s="81">
        <v>0</v>
      </c>
      <c r="Y10" s="81">
        <v>0</v>
      </c>
      <c r="Z10" s="81">
        <v>0</v>
      </c>
      <c r="AA10" s="79">
        <f t="shared" si="8"/>
        <v>908817.91</v>
      </c>
      <c r="AB10" s="14">
        <f t="shared" si="9"/>
        <v>14296833.09</v>
      </c>
    </row>
    <row r="11" spans="1:28" ht="18.75" x14ac:dyDescent="0.45">
      <c r="A11" s="11">
        <v>1008</v>
      </c>
      <c r="B11" s="12" t="str">
        <f>INDEX('مشخصات کارکنان'!B12:B21,MATCH('حقوق و دستمزد'!A11,'مشخصات کارکنان'!D12:D21,0))</f>
        <v>حدیث</v>
      </c>
      <c r="C11" s="11" t="str">
        <f>INDEX('مشخصات کارکنان'!C12:C21,MATCH('حقوق و دستمزد'!A11,'مشخصات کارکنان'!D12:D21,0))</f>
        <v>مصطفایی</v>
      </c>
      <c r="D11" s="33">
        <f>INDEX('مشخصات کارکنان'!G12:G21,MATCH('حقوق و دستمزد'!A11,'مشخصات کارکنان'!D12:D21,0))</f>
        <v>1</v>
      </c>
      <c r="E11" s="35">
        <v>31</v>
      </c>
      <c r="F11" s="34">
        <v>220</v>
      </c>
      <c r="G11" s="11">
        <v>1</v>
      </c>
      <c r="H11" s="13">
        <v>370423</v>
      </c>
      <c r="I11" s="13">
        <f t="shared" si="1"/>
        <v>11483113</v>
      </c>
      <c r="J11" s="14">
        <f t="shared" si="2"/>
        <v>70749.276944065481</v>
      </c>
      <c r="K11" s="13">
        <v>400000</v>
      </c>
      <c r="L11" s="14">
        <f t="shared" si="0"/>
        <v>1111269</v>
      </c>
      <c r="M11" s="14">
        <v>0</v>
      </c>
      <c r="N11" s="13">
        <v>1100000</v>
      </c>
      <c r="O11" s="14">
        <v>0</v>
      </c>
      <c r="P11" s="12">
        <v>0</v>
      </c>
      <c r="Q11" s="12">
        <v>0</v>
      </c>
      <c r="R11" s="13">
        <f t="shared" si="3"/>
        <v>14165131.276944065</v>
      </c>
      <c r="S11" s="14">
        <f t="shared" si="4"/>
        <v>13053862.276944065</v>
      </c>
      <c r="T11" s="14">
        <f t="shared" si="5"/>
        <v>14165131.276944065</v>
      </c>
      <c r="U11" s="15">
        <f t="shared" si="6"/>
        <v>0</v>
      </c>
      <c r="V11" s="78">
        <f t="shared" si="7"/>
        <v>913770.35938608472</v>
      </c>
      <c r="W11" s="81">
        <v>0</v>
      </c>
      <c r="X11" s="81">
        <v>0</v>
      </c>
      <c r="Y11" s="81">
        <v>0</v>
      </c>
      <c r="Z11" s="81">
        <v>0</v>
      </c>
      <c r="AA11" s="79">
        <f t="shared" si="8"/>
        <v>913770.35938608472</v>
      </c>
      <c r="AB11" s="14">
        <f t="shared" si="9"/>
        <v>13251360.917557981</v>
      </c>
    </row>
    <row r="12" spans="1:28" ht="18.75" x14ac:dyDescent="0.45">
      <c r="A12" s="11">
        <v>1009</v>
      </c>
      <c r="B12" s="12" t="str">
        <f>INDEX('مشخصات کارکنان'!B13:B22,MATCH('حقوق و دستمزد'!A12,'مشخصات کارکنان'!D13:D22,0))</f>
        <v>آرام</v>
      </c>
      <c r="C12" s="11" t="str">
        <f>INDEX('مشخصات کارکنان'!C13:C22,MATCH('حقوق و دستمزد'!A12,'مشخصات کارکنان'!D13:D22,0))</f>
        <v>اسکندری</v>
      </c>
      <c r="D12" s="33">
        <f>INDEX('مشخصات کارکنان'!G13:G22,MATCH('حقوق و دستمزد'!A12,'مشخصات کارکنان'!D13:D22,0))</f>
        <v>1</v>
      </c>
      <c r="E12" s="35">
        <v>31</v>
      </c>
      <c r="F12" s="34">
        <v>220</v>
      </c>
      <c r="G12" s="11">
        <v>1</v>
      </c>
      <c r="H12" s="13">
        <v>370423</v>
      </c>
      <c r="I12" s="13">
        <f t="shared" si="1"/>
        <v>11483113</v>
      </c>
      <c r="J12" s="14">
        <f t="shared" si="2"/>
        <v>70749.276944065481</v>
      </c>
      <c r="K12" s="13">
        <v>400000</v>
      </c>
      <c r="L12" s="14">
        <f t="shared" si="0"/>
        <v>1111269</v>
      </c>
      <c r="M12" s="14">
        <v>0</v>
      </c>
      <c r="N12" s="13">
        <v>1100000</v>
      </c>
      <c r="O12" s="14">
        <v>0</v>
      </c>
      <c r="P12" s="12">
        <v>0</v>
      </c>
      <c r="Q12" s="12">
        <v>0</v>
      </c>
      <c r="R12" s="13">
        <f t="shared" si="3"/>
        <v>14165131.276944065</v>
      </c>
      <c r="S12" s="14">
        <f t="shared" si="4"/>
        <v>13053862.276944065</v>
      </c>
      <c r="T12" s="14">
        <f t="shared" si="5"/>
        <v>14165131.276944065</v>
      </c>
      <c r="U12" s="15">
        <f t="shared" si="6"/>
        <v>0</v>
      </c>
      <c r="V12" s="78">
        <f t="shared" si="7"/>
        <v>913770.35938608472</v>
      </c>
      <c r="W12" s="81">
        <v>0</v>
      </c>
      <c r="X12" s="81">
        <v>500000</v>
      </c>
      <c r="Y12" s="81">
        <v>0</v>
      </c>
      <c r="Z12" s="81">
        <v>0</v>
      </c>
      <c r="AA12" s="79">
        <f t="shared" si="8"/>
        <v>1413770.3593860846</v>
      </c>
      <c r="AB12" s="14">
        <f t="shared" si="9"/>
        <v>12751360.917557981</v>
      </c>
    </row>
    <row r="13" spans="1:28" ht="18.75" x14ac:dyDescent="0.45">
      <c r="A13" s="11">
        <v>1010</v>
      </c>
      <c r="B13" s="12" t="str">
        <f>INDEX('مشخصات کارکنان'!B14:B23,MATCH('حقوق و دستمزد'!A13,'مشخصات کارکنان'!D14:D23,0))</f>
        <v>اسراء</v>
      </c>
      <c r="C13" s="11" t="str">
        <f>INDEX('مشخصات کارکنان'!C14:C23,MATCH('حقوق و دستمزد'!A13,'مشخصات کارکنان'!D14:D23,0))</f>
        <v xml:space="preserve">کریمی </v>
      </c>
      <c r="D13" s="33">
        <f>INDEX('مشخصات کارکنان'!G14:G23,MATCH('حقوق و دستمزد'!A13,'مشخصات کارکنان'!D14:D23,0))</f>
        <v>0</v>
      </c>
      <c r="E13" s="35">
        <v>31</v>
      </c>
      <c r="F13" s="34">
        <v>220</v>
      </c>
      <c r="G13" s="11">
        <v>0</v>
      </c>
      <c r="H13" s="13">
        <v>370423</v>
      </c>
      <c r="I13" s="13">
        <f t="shared" si="1"/>
        <v>11483113</v>
      </c>
      <c r="J13" s="14">
        <f t="shared" si="2"/>
        <v>0</v>
      </c>
      <c r="K13" s="13">
        <v>400000</v>
      </c>
      <c r="L13" s="14">
        <f t="shared" si="0"/>
        <v>0</v>
      </c>
      <c r="M13" s="14">
        <v>0</v>
      </c>
      <c r="N13" s="13">
        <v>1100000</v>
      </c>
      <c r="O13" s="14">
        <v>2000000</v>
      </c>
      <c r="P13" s="12">
        <v>0</v>
      </c>
      <c r="Q13" s="12">
        <v>0</v>
      </c>
      <c r="R13" s="13">
        <f t="shared" si="3"/>
        <v>14983113</v>
      </c>
      <c r="S13" s="14">
        <f t="shared" si="4"/>
        <v>14983113</v>
      </c>
      <c r="T13" s="14">
        <f t="shared" si="5"/>
        <v>14983113</v>
      </c>
      <c r="U13" s="15">
        <f t="shared" si="6"/>
        <v>0</v>
      </c>
      <c r="V13" s="78">
        <f t="shared" si="7"/>
        <v>1048817.9100000001</v>
      </c>
      <c r="W13" s="81">
        <v>0</v>
      </c>
      <c r="X13" s="81">
        <v>0</v>
      </c>
      <c r="Y13" s="81">
        <v>0</v>
      </c>
      <c r="Z13" s="81">
        <v>300000</v>
      </c>
      <c r="AA13" s="79">
        <f t="shared" si="8"/>
        <v>1348817.9100000001</v>
      </c>
      <c r="AB13" s="14">
        <f t="shared" si="9"/>
        <v>13634295.09</v>
      </c>
    </row>
    <row r="14" spans="1:28" ht="18.75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2"/>
      <c r="S14" s="3"/>
      <c r="T14" s="3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S15" s="1"/>
      <c r="T15" s="1"/>
    </row>
    <row r="16" spans="1:28" x14ac:dyDescent="0.25">
      <c r="S16" s="1"/>
      <c r="T16" s="1"/>
    </row>
    <row r="17" spans="19:20" x14ac:dyDescent="0.25">
      <c r="S17" s="1"/>
      <c r="T17" s="1"/>
    </row>
    <row r="18" spans="19:20" x14ac:dyDescent="0.25">
      <c r="S18" s="1"/>
      <c r="T18" s="1"/>
    </row>
  </sheetData>
  <mergeCells count="7">
    <mergeCell ref="AB1:AB3"/>
    <mergeCell ref="S1:T2"/>
    <mergeCell ref="U1:AA2"/>
    <mergeCell ref="A1:D2"/>
    <mergeCell ref="E1:G2"/>
    <mergeCell ref="H1:Q2"/>
    <mergeCell ref="R1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rightToLeft="1" tabSelected="1" workbookViewId="0">
      <selection activeCell="K8" sqref="K8"/>
    </sheetView>
  </sheetViews>
  <sheetFormatPr defaultRowHeight="15" x14ac:dyDescent="0.25"/>
  <cols>
    <col min="2" max="2" width="9.140625" style="20"/>
    <col min="3" max="3" width="14.42578125" customWidth="1"/>
    <col min="6" max="6" width="16.42578125" bestFit="1" customWidth="1"/>
    <col min="7" max="7" width="10.42578125" customWidth="1"/>
    <col min="9" max="9" width="15.28515625" customWidth="1"/>
    <col min="10" max="10" width="14.28515625" customWidth="1"/>
    <col min="11" max="11" width="33.28515625" customWidth="1"/>
  </cols>
  <sheetData>
    <row r="2" spans="3:12" ht="15.75" thickBot="1" x14ac:dyDescent="0.3"/>
    <row r="3" spans="3:12" ht="15" customHeight="1" x14ac:dyDescent="0.25">
      <c r="C3" s="48" t="s">
        <v>63</v>
      </c>
      <c r="D3" s="49"/>
      <c r="E3" s="49"/>
      <c r="F3" s="49"/>
      <c r="G3" s="49"/>
      <c r="H3" s="49"/>
      <c r="I3" s="49"/>
      <c r="J3" s="49"/>
      <c r="K3" s="50"/>
    </row>
    <row r="4" spans="3:12" ht="15" customHeight="1" x14ac:dyDescent="0.25">
      <c r="C4" s="51"/>
      <c r="D4" s="52"/>
      <c r="E4" s="52"/>
      <c r="F4" s="52"/>
      <c r="G4" s="52"/>
      <c r="H4" s="52"/>
      <c r="I4" s="52"/>
      <c r="J4" s="52"/>
      <c r="K4" s="53"/>
    </row>
    <row r="5" spans="3:12" ht="15" customHeight="1" x14ac:dyDescent="0.25">
      <c r="C5" s="51"/>
      <c r="D5" s="52"/>
      <c r="E5" s="52"/>
      <c r="F5" s="52"/>
      <c r="G5" s="52"/>
      <c r="H5" s="52"/>
      <c r="I5" s="52"/>
      <c r="J5" s="52"/>
      <c r="K5" s="53"/>
    </row>
    <row r="6" spans="3:12" ht="15.75" customHeight="1" thickBot="1" x14ac:dyDescent="0.3">
      <c r="C6" s="54"/>
      <c r="D6" s="55"/>
      <c r="E6" s="55"/>
      <c r="F6" s="55"/>
      <c r="G6" s="55"/>
      <c r="H6" s="55"/>
      <c r="I6" s="55"/>
      <c r="J6" s="55"/>
      <c r="K6" s="56"/>
    </row>
    <row r="7" spans="3:12" ht="19.5" thickBot="1" x14ac:dyDescent="0.3">
      <c r="C7" s="61" t="s">
        <v>64</v>
      </c>
      <c r="D7" s="61"/>
      <c r="E7" s="61"/>
      <c r="F7" s="61"/>
      <c r="G7" s="61"/>
      <c r="H7" s="61"/>
      <c r="I7" s="61"/>
      <c r="J7" s="61"/>
      <c r="K7" s="62"/>
      <c r="L7" s="8"/>
    </row>
    <row r="8" spans="3:12" ht="19.5" thickBot="1" x14ac:dyDescent="0.5">
      <c r="C8" s="17" t="s">
        <v>75</v>
      </c>
      <c r="D8" s="43" t="str">
        <f>INDEX('مشخصات کارکنان'!B5:B14,MATCH('فیش حقوقی'!K8,'مشخصات کارکنان'!D5:D14,0))</f>
        <v xml:space="preserve">الهه </v>
      </c>
      <c r="E8" s="43"/>
      <c r="F8" s="43"/>
      <c r="G8" s="16" t="s">
        <v>78</v>
      </c>
      <c r="H8" s="60" t="str">
        <f>INDEX('مشخصات کارکنان'!C5:C14,MATCH('فیش حقوقی'!K8,'مشخصات کارکنان'!D5:D14,0))</f>
        <v>کریمی</v>
      </c>
      <c r="I8" s="60"/>
      <c r="J8" s="16" t="s">
        <v>81</v>
      </c>
      <c r="K8" s="22">
        <v>1007</v>
      </c>
      <c r="L8" s="8"/>
    </row>
    <row r="9" spans="3:12" ht="18.75" x14ac:dyDescent="0.45">
      <c r="C9" s="18" t="s">
        <v>76</v>
      </c>
      <c r="D9" s="59">
        <f>INDEX('مشخصات کارکنان'!F5:F14,MATCH('فیش حقوقی'!K8,'مشخصات کارکنان'!D5:D14,0))</f>
        <v>3730000000</v>
      </c>
      <c r="E9" s="59"/>
      <c r="F9" s="59"/>
      <c r="G9" s="4" t="s">
        <v>79</v>
      </c>
      <c r="H9" s="57" t="str">
        <f>INDEX('مشخصات کارکنان'!H5:H14,MATCH('فیش حقوقی'!K8,'مشخصات کارکنان'!D5:D14,0))</f>
        <v>تهران</v>
      </c>
      <c r="I9" s="57"/>
      <c r="J9" s="18" t="s">
        <v>82</v>
      </c>
      <c r="K9" s="70">
        <f>INDEX('مشخصات کارکنان'!K5:K14,MATCH('فیش حقوقی'!K8,'مشخصات کارکنان'!D5:D14,0))</f>
        <v>8796549871254</v>
      </c>
      <c r="L9" s="8"/>
    </row>
    <row r="10" spans="3:12" ht="19.5" thickBot="1" x14ac:dyDescent="0.5">
      <c r="C10" s="18" t="s">
        <v>77</v>
      </c>
      <c r="D10" s="58">
        <f>INDEX('مشخصات کارکنان'!I5:I14,MATCH('فیش حقوقی'!K8,'مشخصات کارکنان'!D5:D14,0))</f>
        <v>9584</v>
      </c>
      <c r="E10" s="58"/>
      <c r="F10" s="58"/>
      <c r="G10" s="4" t="s">
        <v>80</v>
      </c>
      <c r="H10" s="58" t="str">
        <f>INDEX('مشخصات کارکنان'!L5:L14,MATCH('فیش حقوقی'!K8,'مشخصات کارکنان'!D5:D14,0))</f>
        <v>کارشناس بازاریابی</v>
      </c>
      <c r="I10" s="58"/>
      <c r="J10" s="18" t="s">
        <v>83</v>
      </c>
      <c r="K10" s="18">
        <f>INDEX('مشخصات کارکنان'!J5:J14,MATCH('فیش حقوقی'!K8,'مشخصات کارکنان'!D5:D14,0))</f>
        <v>35487951</v>
      </c>
      <c r="L10" s="8"/>
    </row>
    <row r="11" spans="3:12" ht="18.75" x14ac:dyDescent="0.45">
      <c r="C11" s="63" t="s">
        <v>65</v>
      </c>
      <c r="D11" s="64"/>
      <c r="E11" s="65"/>
      <c r="F11" s="40" t="s">
        <v>66</v>
      </c>
      <c r="G11" s="41"/>
      <c r="H11" s="42"/>
      <c r="I11" s="40" t="s">
        <v>56</v>
      </c>
      <c r="J11" s="41"/>
      <c r="K11" s="42"/>
    </row>
    <row r="12" spans="3:12" ht="18.75" x14ac:dyDescent="0.45">
      <c r="C12" s="5" t="s">
        <v>40</v>
      </c>
      <c r="D12" s="44">
        <f>INDEX('حقوق و دستمزد'!F4:F13,MATCH('فیش حقوقی'!K8,'حقوق و دستمزد'!A4:A13,0))</f>
        <v>220</v>
      </c>
      <c r="E12" s="45"/>
      <c r="F12" s="5" t="s">
        <v>109</v>
      </c>
      <c r="G12" s="71">
        <f>INDEX('حقوق و دستمزد'!I4:I13,MATCH('فیش حقوقی'!K8,'حقوق و دستمزد'!A4:A13,0))</f>
        <v>11483113</v>
      </c>
      <c r="H12" s="72"/>
      <c r="I12" s="5" t="s">
        <v>106</v>
      </c>
      <c r="J12" s="71">
        <f>INDEX('حقوق و دستمزد'!U4:U13,MATCH('فیش حقوقی'!K8,'حقوق و دستمزد'!A4:A13,0))</f>
        <v>0</v>
      </c>
      <c r="K12" s="72"/>
    </row>
    <row r="13" spans="3:12" ht="18.75" x14ac:dyDescent="0.45">
      <c r="C13" s="5" t="s">
        <v>41</v>
      </c>
      <c r="D13" s="44">
        <f>INDEX('حقوق و دستمزد'!G4:G13,MATCH('فیش حقوقی'!K8,'حقوق و دستمزد'!A4:A13,0))</f>
        <v>0</v>
      </c>
      <c r="E13" s="45"/>
      <c r="F13" s="5" t="s">
        <v>110</v>
      </c>
      <c r="G13" s="71">
        <f>INDEX('حقوق و دستمزد'!J4:J13,MATCH('فیش حقوقی'!K8,'حقوق و دستمزد'!A4:A13,0))</f>
        <v>0</v>
      </c>
      <c r="H13" s="72"/>
      <c r="I13" s="5" t="s">
        <v>107</v>
      </c>
      <c r="J13" s="71">
        <f>INDEX('حقوق و دستمزد'!V4:V13,MATCH('فیش حقوقی'!K8,'حقوق و دستمزد'!A4:A13,0))</f>
        <v>908817.91</v>
      </c>
      <c r="K13" s="72"/>
    </row>
    <row r="14" spans="3:12" ht="18.75" x14ac:dyDescent="0.45">
      <c r="C14" s="66"/>
      <c r="D14" s="46"/>
      <c r="E14" s="47"/>
      <c r="F14" s="5" t="s">
        <v>111</v>
      </c>
      <c r="G14" s="71">
        <f>INDEX('حقوق و دستمزد'!K4:K13,MATCH('فیش حقوقی'!K8,'حقوق و دستمزد'!A4:A13,0))</f>
        <v>400000</v>
      </c>
      <c r="H14" s="72"/>
      <c r="I14" s="5" t="s">
        <v>108</v>
      </c>
      <c r="J14" s="71">
        <f>INDEX('حقوق و دستمزد'!W4:W13,MATCH('فیش حقوقی'!K8,'حقوق و دستمزد'!A4:A13,0))</f>
        <v>0</v>
      </c>
      <c r="K14" s="72"/>
    </row>
    <row r="15" spans="3:12" ht="18.75" x14ac:dyDescent="0.45">
      <c r="C15" s="67"/>
      <c r="D15" s="68"/>
      <c r="E15" s="69"/>
      <c r="F15" s="5" t="s">
        <v>46</v>
      </c>
      <c r="G15" s="71">
        <f>INDEX('حقوق و دستمزد'!L4:L13,MATCH('فیش حقوقی'!K8,'حقوق و دستمزد'!A4:A13,0))</f>
        <v>2222538</v>
      </c>
      <c r="H15" s="72"/>
      <c r="I15" s="5" t="s">
        <v>71</v>
      </c>
      <c r="J15" s="71">
        <f>INDEX('حقوق و دستمزد'!X4:X13,MATCH('فیش حقوقی'!K8,'حقوق و دستمزد'!A4:A13,0))</f>
        <v>0</v>
      </c>
      <c r="K15" s="72"/>
    </row>
    <row r="16" spans="3:12" ht="18.75" x14ac:dyDescent="0.45">
      <c r="C16" s="67"/>
      <c r="D16" s="68"/>
      <c r="E16" s="69"/>
      <c r="F16" s="5" t="s">
        <v>67</v>
      </c>
      <c r="G16" s="71">
        <f>INDEX('حقوق و دستمزد'!O4:O13,MATCH('فیش حقوقی'!K8,'حقوق و دستمزد'!A4:A13,0))</f>
        <v>0</v>
      </c>
      <c r="H16" s="72"/>
      <c r="I16" s="5" t="s">
        <v>72</v>
      </c>
      <c r="J16" s="71">
        <f>INDEX('حقوق و دستمزد'!Y4:Y13,MATCH('فیش حقوقی'!K8,'حقوق و دستمزد'!A4:A13,0))</f>
        <v>0</v>
      </c>
      <c r="K16" s="72"/>
    </row>
    <row r="17" spans="3:11" ht="18.75" x14ac:dyDescent="0.45">
      <c r="C17" s="67"/>
      <c r="D17" s="68"/>
      <c r="E17" s="69"/>
      <c r="F17" s="5" t="s">
        <v>68</v>
      </c>
      <c r="G17" s="71">
        <f>INDEX('حقوق و دستمزد'!P4:P13,MATCH('فیش حقوقی'!K8,'حقوق و دستمزد'!A4:A13,0))</f>
        <v>0</v>
      </c>
      <c r="H17" s="72"/>
      <c r="I17" s="5" t="s">
        <v>103</v>
      </c>
      <c r="J17" s="71">
        <f>INDEX('حقوق و دستمزد'!Z4:Z13,MATCH('فیش حقوقی'!K8,'حقوق و دستمزد'!A4:A13,0))</f>
        <v>0</v>
      </c>
      <c r="K17" s="72"/>
    </row>
    <row r="18" spans="3:11" ht="18.75" x14ac:dyDescent="0.45">
      <c r="C18" s="67"/>
      <c r="D18" s="68"/>
      <c r="E18" s="69"/>
      <c r="F18" s="5" t="s">
        <v>69</v>
      </c>
      <c r="G18" s="71">
        <f>INDEX('حقوق و دستمزد'!N4:N13,MATCH('فیش حقوقی'!K8,'حقوق و دستمزد'!A4:A13,0))</f>
        <v>1100000</v>
      </c>
      <c r="H18" s="72"/>
      <c r="I18" s="5"/>
      <c r="J18" s="71"/>
      <c r="K18" s="72"/>
    </row>
    <row r="19" spans="3:11" ht="18.75" x14ac:dyDescent="0.45">
      <c r="C19" s="67"/>
      <c r="D19" s="68"/>
      <c r="E19" s="69"/>
      <c r="F19" s="5" t="s">
        <v>105</v>
      </c>
      <c r="G19" s="71">
        <f>INDEX('حقوق و دستمزد'!M4:M13,MATCH('فیش حقوقی'!K8,'حقوق و دستمزد'!A4:A13,0))</f>
        <v>0</v>
      </c>
      <c r="H19" s="72"/>
      <c r="I19" s="5"/>
      <c r="J19" s="71"/>
      <c r="K19" s="72"/>
    </row>
    <row r="20" spans="3:11" ht="18.75" x14ac:dyDescent="0.45">
      <c r="C20" s="67"/>
      <c r="D20" s="68"/>
      <c r="E20" s="69"/>
      <c r="F20" s="6" t="s">
        <v>70</v>
      </c>
      <c r="G20" s="73">
        <f>INDEX('حقوق و دستمزد'!Q4:Q13,MATCH('فیش حقوقی'!K8,'حقوق و دستمزد'!A4:A13,0))</f>
        <v>0</v>
      </c>
      <c r="H20" s="74"/>
      <c r="I20" s="6"/>
      <c r="J20" s="73"/>
      <c r="K20" s="74"/>
    </row>
    <row r="21" spans="3:11" ht="18.75" x14ac:dyDescent="0.45">
      <c r="C21" s="21" t="s">
        <v>58</v>
      </c>
      <c r="D21" s="77">
        <f>INDEX('حقوق و دستمزد'!AB4:AB13,MATCH('فیش حقوقی'!K8,'حقوق و دستمزد'!A4:A13,0))</f>
        <v>14296833.09</v>
      </c>
      <c r="E21" s="76"/>
      <c r="F21" s="7" t="s">
        <v>73</v>
      </c>
      <c r="G21" s="75">
        <f>INDEX('حقوق و دستمزد'!R4:R13,MATCH('فیش حقوقی'!K8,'حقوق و دستمزد'!A4:A13,0))</f>
        <v>15205651</v>
      </c>
      <c r="H21" s="76"/>
      <c r="I21" s="7" t="s">
        <v>74</v>
      </c>
      <c r="J21" s="75">
        <f>INDEX('حقوق و دستمزد'!AA4:AA13,MATCH('فیش حقوقی'!K8,'حقوق و دستمزد'!A4:A13,0))</f>
        <v>908817.91</v>
      </c>
      <c r="K21" s="76"/>
    </row>
    <row r="24" spans="3:11" ht="18.75" x14ac:dyDescent="0.45">
      <c r="F24" s="2"/>
    </row>
  </sheetData>
  <mergeCells count="36">
    <mergeCell ref="J17:K17"/>
    <mergeCell ref="J21:K21"/>
    <mergeCell ref="J18:K18"/>
    <mergeCell ref="J19:K19"/>
    <mergeCell ref="J20:K20"/>
    <mergeCell ref="J12:K12"/>
    <mergeCell ref="J13:K13"/>
    <mergeCell ref="J14:K14"/>
    <mergeCell ref="J15:K15"/>
    <mergeCell ref="J16:K16"/>
    <mergeCell ref="G15:H15"/>
    <mergeCell ref="G16:H16"/>
    <mergeCell ref="G17:H17"/>
    <mergeCell ref="G18:H18"/>
    <mergeCell ref="G19:H19"/>
    <mergeCell ref="G20:H20"/>
    <mergeCell ref="D21:E21"/>
    <mergeCell ref="C3:K6"/>
    <mergeCell ref="H9:I9"/>
    <mergeCell ref="H10:I10"/>
    <mergeCell ref="D9:F9"/>
    <mergeCell ref="D10:F10"/>
    <mergeCell ref="H8:I8"/>
    <mergeCell ref="G21:H21"/>
    <mergeCell ref="D12:E12"/>
    <mergeCell ref="I11:K11"/>
    <mergeCell ref="C7:K7"/>
    <mergeCell ref="C11:E11"/>
    <mergeCell ref="D13:E13"/>
    <mergeCell ref="C14:C20"/>
    <mergeCell ref="D14:E20"/>
    <mergeCell ref="F11:H11"/>
    <mergeCell ref="D8:F8"/>
    <mergeCell ref="G12:H12"/>
    <mergeCell ref="G13:H13"/>
    <mergeCell ref="G14:H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'مشخصات کارکنان'!$B$5:$B$14</xm:f>
          </x14:formula1>
          <xm:sqref>C8</xm:sqref>
        </x14:dataValidation>
        <x14:dataValidation type="list" allowBlank="1" showInputMessage="1" showErrorMessage="1">
          <x14:formula1>
            <xm:f>'مشخصات کارکنان'!$D$5:$D$14</xm:f>
          </x14:formula1>
          <xm:sqref>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مشخصات کارکنان</vt:lpstr>
      <vt:lpstr>حقوق و دستمزد</vt:lpstr>
      <vt:lpstr>فیش حقوقی</vt:lpstr>
    </vt:vector>
  </TitlesOfParts>
  <Company>Zeytoon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G50</dc:creator>
  <cp:lastModifiedBy>pc</cp:lastModifiedBy>
  <dcterms:created xsi:type="dcterms:W3CDTF">2018-09-24T15:11:36Z</dcterms:created>
  <dcterms:modified xsi:type="dcterms:W3CDTF">2018-11-04T17:21:00Z</dcterms:modified>
</cp:coreProperties>
</file>